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USH\Documents\"/>
    </mc:Choice>
  </mc:AlternateContent>
  <bookViews>
    <workbookView xWindow="0" yWindow="0" windowWidth="20490" windowHeight="7755" firstSheet="1" activeTab="5"/>
  </bookViews>
  <sheets>
    <sheet name="Instructions" sheetId="1" r:id="rId1"/>
    <sheet name="Grades" sheetId="7" r:id="rId2"/>
    <sheet name="Section I" sheetId="2" r:id="rId3"/>
    <sheet name="Section II" sheetId="3" r:id="rId4"/>
    <sheet name="Q21" sheetId="6" r:id="rId5"/>
    <sheet name="Q22" sheetId="9" r:id="rId6"/>
    <sheet name="Q23" sheetId="10" r:id="rId7"/>
    <sheet name="Q24 - Q27" sheetId="11" r:id="rId8"/>
    <sheet name="Q28 - Q29" sheetId="15" r:id="rId9"/>
    <sheet name="Q30" sheetId="17" r:id="rId10"/>
    <sheet name="Q31" sheetId="18" r:id="rId1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3" i="17" l="1"/>
  <c r="I45" i="17"/>
  <c r="J34" i="17"/>
  <c r="K53" i="17"/>
  <c r="I34" i="17"/>
  <c r="L52" i="17"/>
  <c r="H44" i="17"/>
  <c r="H43" i="17"/>
  <c r="K52" i="17"/>
  <c r="C50" i="17"/>
  <c r="L51" i="17"/>
  <c r="K51" i="17"/>
  <c r="E46" i="17"/>
  <c r="C48" i="17"/>
  <c r="C46" i="17"/>
  <c r="G46" i="17"/>
  <c r="G41" i="17"/>
  <c r="G35" i="17"/>
  <c r="G36" i="17"/>
  <c r="G37" i="17"/>
  <c r="G38" i="17"/>
  <c r="G39" i="17"/>
  <c r="G40" i="17"/>
  <c r="G42" i="17"/>
  <c r="G43" i="17"/>
  <c r="G44" i="17"/>
  <c r="G45" i="17"/>
  <c r="G34" i="17"/>
  <c r="G33" i="17"/>
  <c r="F10" i="6"/>
  <c r="B8" i="6"/>
  <c r="B1" i="18" l="1"/>
  <c r="B1" i="9" l="1"/>
  <c r="B1" i="15" l="1"/>
  <c r="B1" i="11"/>
  <c r="D13" i="7" l="1"/>
  <c r="B1" i="17"/>
  <c r="D12" i="7" s="1"/>
  <c r="D11" i="7"/>
  <c r="D10" i="7"/>
  <c r="D9" i="7"/>
  <c r="B1" i="10"/>
  <c r="D8" i="7"/>
  <c r="D7" i="7"/>
  <c r="C15" i="7"/>
  <c r="B8" i="7"/>
  <c r="B9" i="7" s="1"/>
  <c r="D6" i="7"/>
  <c r="D5" i="7"/>
  <c r="D15" i="7" l="1"/>
  <c r="C15" i="3"/>
  <c r="D15" i="2"/>
</calcChain>
</file>

<file path=xl/sharedStrings.xml><?xml version="1.0" encoding="utf-8"?>
<sst xmlns="http://schemas.openxmlformats.org/spreadsheetml/2006/main" count="194" uniqueCount="139">
  <si>
    <t>Letter Choice</t>
  </si>
  <si>
    <t>Please use the provided Excel Response Template file to insert your answers to the questions in this exam. There is a separate tab for each question. You may add additional tabs. Upload that file with your answers to submit your exam.</t>
  </si>
  <si>
    <t>State any assumptions you make.</t>
  </si>
  <si>
    <t>The use of standard abbreviations is acceptable.</t>
  </si>
  <si>
    <t>1.</t>
  </si>
  <si>
    <t>2.</t>
  </si>
  <si>
    <t>3.</t>
  </si>
  <si>
    <t>4.</t>
  </si>
  <si>
    <t>5.</t>
  </si>
  <si>
    <t>6.</t>
  </si>
  <si>
    <t>This is an open book, open notes exam.</t>
  </si>
  <si>
    <t>Cornell Student Number:</t>
  </si>
  <si>
    <t>Grades</t>
  </si>
  <si>
    <t>Total</t>
  </si>
  <si>
    <t>Question</t>
  </si>
  <si>
    <t>Comment</t>
  </si>
  <si>
    <t>You have 190 minutes to complete this exam.</t>
  </si>
  <si>
    <t>Please leave this spreadsheet tab blank. I will fill the information in here.</t>
  </si>
  <si>
    <t>Section I: True/False – If the statement is FALSE, you must explain why or correct it to get credit. Insert your “TRUE” or “FALSE” choice and any explanation or correction for the latter in the Response Template file provided with this exam. (10 points total, 1 point each)</t>
  </si>
  <si>
    <t>True or False? (Type your response)</t>
  </si>
  <si>
    <t>If you chose "false", explain or correct:</t>
  </si>
  <si>
    <t>Section</t>
  </si>
  <si>
    <t>Question(s)</t>
  </si>
  <si>
    <t>Points Available</t>
  </si>
  <si>
    <t>Points Awarded</t>
  </si>
  <si>
    <t>I</t>
  </si>
  <si>
    <t>1 - 10</t>
  </si>
  <si>
    <t xml:space="preserve">Comment </t>
  </si>
  <si>
    <t>Section II: Multiple Choice – Indicate the correct answer in the place provided in the Response Template file. (30 points total, 3 points each)</t>
  </si>
  <si>
    <t>II</t>
  </si>
  <si>
    <t>11 - 20</t>
  </si>
  <si>
    <t>(out of 6)</t>
  </si>
  <si>
    <t>A.</t>
  </si>
  <si>
    <t>B.</t>
  </si>
  <si>
    <t>The depreciation expense for the truck that would be shown on the company’s income statement (2 points)</t>
  </si>
  <si>
    <t>(out of 10)</t>
  </si>
  <si>
    <t>Beginning Balance of Lease Liability</t>
  </si>
  <si>
    <t>Interest Portion of Lease Payment</t>
  </si>
  <si>
    <t>Principal Portion of Lease Payment</t>
  </si>
  <si>
    <t>Ending Balance of Lease Liability</t>
  </si>
  <si>
    <t>(out of 13)</t>
  </si>
  <si>
    <t>Q24 - Q27</t>
  </si>
  <si>
    <t>Q28 - Q29</t>
  </si>
  <si>
    <t>Q30</t>
  </si>
  <si>
    <t>Q31</t>
  </si>
  <si>
    <t>(out of 12)</t>
  </si>
  <si>
    <t>For your reference, data from the question:</t>
  </si>
  <si>
    <t>Transaction</t>
  </si>
  <si>
    <t>Method</t>
  </si>
  <si>
    <t>Cost of Goods Sold</t>
  </si>
  <si>
    <t>Average Cost</t>
  </si>
  <si>
    <t>FIFO</t>
  </si>
  <si>
    <t>LIFO</t>
  </si>
  <si>
    <t>(out of 8)</t>
  </si>
  <si>
    <t>Debits</t>
  </si>
  <si>
    <t>Credits</t>
  </si>
  <si>
    <t>Code</t>
  </si>
  <si>
    <t>Amount</t>
  </si>
  <si>
    <t>B</t>
  </si>
  <si>
    <t>A</t>
  </si>
  <si>
    <t>For your reference, data from the question: Account Letter Codes</t>
  </si>
  <si>
    <t>C</t>
  </si>
  <si>
    <t>D</t>
  </si>
  <si>
    <t>E</t>
  </si>
  <si>
    <t>F</t>
  </si>
  <si>
    <t>Cash</t>
  </si>
  <si>
    <t>Common stock</t>
  </si>
  <si>
    <t>Dividends payable</t>
  </si>
  <si>
    <t>Additional paid-in capital</t>
  </si>
  <si>
    <t>Retained earnings</t>
  </si>
  <si>
    <t>Treasury stock</t>
  </si>
  <si>
    <t>Q24</t>
  </si>
  <si>
    <t>Q25</t>
  </si>
  <si>
    <t>Q26</t>
  </si>
  <si>
    <t>Q27</t>
  </si>
  <si>
    <t>(out of 3)</t>
  </si>
  <si>
    <t>(out of 4)</t>
  </si>
  <si>
    <t>Q28</t>
  </si>
  <si>
    <t>Q29</t>
  </si>
  <si>
    <t>(out of 5)</t>
  </si>
  <si>
    <t>C.</t>
  </si>
  <si>
    <t>For partial credit in Section III, please show all calculations.</t>
  </si>
  <si>
    <t>Value</t>
  </si>
  <si>
    <t>Grade</t>
  </si>
  <si>
    <t>The amount of tax depreciation claimed (2 points)</t>
  </si>
  <si>
    <t>The change in deferred taxes (2 points)</t>
  </si>
  <si>
    <t>Month</t>
  </si>
  <si>
    <t>Purchases</t>
  </si>
  <si>
    <t>Sales</t>
  </si>
  <si>
    <t>Units</t>
  </si>
  <si>
    <t>Cost/Unit</t>
  </si>
  <si>
    <t>Total Revenue</t>
  </si>
  <si>
    <t>Opening balance</t>
  </si>
  <si>
    <t>January</t>
  </si>
  <si>
    <t>February</t>
  </si>
  <si>
    <t>March</t>
  </si>
  <si>
    <t>April</t>
  </si>
  <si>
    <t>May</t>
  </si>
  <si>
    <t>June</t>
  </si>
  <si>
    <t>July</t>
  </si>
  <si>
    <t>August</t>
  </si>
  <si>
    <t>September</t>
  </si>
  <si>
    <t>October</t>
  </si>
  <si>
    <t>November</t>
  </si>
  <si>
    <t>December</t>
  </si>
  <si>
    <t>Ending Inventory ($)</t>
  </si>
  <si>
    <t>Oct. 1, 2019—The board of directors declared a $2 per share cash dividend payment, which will be paid in 2020.</t>
  </si>
  <si>
    <t>Nov. 28, 2019—The corporation purchased 10,000 of its own shares at $11 per share.</t>
  </si>
  <si>
    <t>G</t>
  </si>
  <si>
    <t>No journal entry</t>
  </si>
  <si>
    <t>NCCW 5000  – Financial Accounting</t>
  </si>
  <si>
    <t>PRIMARY FINAL EXAMINATION –FALL 2020</t>
  </si>
  <si>
    <t>Please note that by submitting this exam you are agreeing to the Academic Integrity code of Cornell University. Academic integrity is expected of all students at all times, whether in the presence or absence of members of the faculty. Understanding this, you are declaring that you shall not give, use or receive unauthorized aid in this examination.</t>
  </si>
  <si>
    <t>Required: insert your answers in the columns labeled "Value" and do not enter data under "Grades"</t>
  </si>
  <si>
    <t>ENTER YOUR ANSWERS IN CELLS J5-J7 AND L5-L7. PLEASE DO NOT CHANGE ANYTHING ELSE ABOVE THIS BLACK BAR.</t>
  </si>
  <si>
    <t>Fill in answers in cells B&amp;-F8 below . Show your work below the black bar.</t>
  </si>
  <si>
    <t>ENTER YOUR ANSWERS IN CELLS B7-F8. PLEASE DO NOT CHANGE ANYTHING ELSE ABOVE THIS BLACK BAR. SHOW YOU WORK BELOW THE BLACK BAR.</t>
  </si>
  <si>
    <t>PLEASE DO NOT CHANGE ANY INFORMATION ABOVE THIS BLACK BAR. SHOW ANY WORK BELOW THIS BLACK BAR.</t>
  </si>
  <si>
    <t>ENTER YOUR ANSWERS IN CELLS B6-C8. PLEASE DO NOT CHANGE ANY OTHER INFORMATION ABOVE THIS BLACK BAR. SHOW ANY WORK BELOW THIS BLACK BAR.</t>
  </si>
  <si>
    <t>ENTER YOUR ANSWERS IN THE ROWS ABOVE. PLEASE DO NOT CHANGE ANY INFORMATION ABOVE THIS BLACK BAR. SHOW ANY WORK BELOW THIS BLACK BAR.</t>
  </si>
  <si>
    <t>Annual Lease Payment</t>
  </si>
  <si>
    <t>Show your work in the cells below row 28. Fill in your answers in te table below.</t>
  </si>
  <si>
    <t>Show your work in the cells below row 25. Fill in your answers in te table below. Add as many rows as you'd like to each transaction.</t>
  </si>
  <si>
    <t xml:space="preserve">Cash </t>
  </si>
  <si>
    <t>DR</t>
  </si>
  <si>
    <t>Dr</t>
  </si>
  <si>
    <t>Cr</t>
  </si>
  <si>
    <t>CR</t>
  </si>
  <si>
    <t xml:space="preserve">HEC </t>
  </si>
  <si>
    <t>Short term Invest HEC</t>
  </si>
  <si>
    <t xml:space="preserve">cash </t>
  </si>
  <si>
    <t>Short-term invest Marlin</t>
  </si>
  <si>
    <t>cash</t>
  </si>
  <si>
    <t xml:space="preserve">sale of cash equivalent item </t>
  </si>
  <si>
    <t>sale of cash equivalent item</t>
  </si>
  <si>
    <t xml:space="preserve">Adjustment for new appreciation of short-term investment to be determined when realized. </t>
  </si>
  <si>
    <t xml:space="preserve">Total Cost </t>
  </si>
  <si>
    <t xml:space="preserve">total units </t>
  </si>
  <si>
    <t xml:space="preserve">Average cost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</si>
</sst>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3" x14ac:knownFonts="1">
    <font>
      <sz val="12"/>
      <color theme="1"/>
      <name val="Calibri"/>
      <family val="2"/>
      <scheme val="minor"/>
    </font>
    <font>
      <sz val="16"/>
      <color theme="1"/>
      <name val="Calibri"/>
      <family val="2"/>
      <scheme val="minor"/>
    </font>
    <font>
      <b/>
      <u/>
      <sz val="16"/>
      <color theme="1"/>
      <name val="Calibri"/>
      <family val="2"/>
      <scheme val="minor"/>
    </font>
    <font>
      <sz val="18"/>
      <color theme="1"/>
      <name val="Calibri"/>
      <family val="2"/>
      <scheme val="minor"/>
    </font>
    <font>
      <b/>
      <sz val="16"/>
      <color theme="1"/>
      <name val="Calibri"/>
      <family val="2"/>
      <scheme val="minor"/>
    </font>
    <font>
      <b/>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2"/>
      <color theme="1"/>
      <name val="Times New Roman"/>
      <family val="1"/>
    </font>
    <font>
      <sz val="12"/>
      <color theme="1"/>
      <name val="Times New Roman"/>
      <family val="1"/>
    </font>
    <font>
      <b/>
      <sz val="12"/>
      <color theme="0"/>
      <name val="Calibri"/>
      <family val="2"/>
      <scheme val="minor"/>
    </font>
    <font>
      <u/>
      <sz val="12"/>
      <color theme="1"/>
      <name val="Calibri"/>
      <family val="2"/>
      <scheme val="minor"/>
    </font>
  </fonts>
  <fills count="3">
    <fill>
      <patternFill patternType="none"/>
    </fill>
    <fill>
      <patternFill patternType="gray125"/>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style="medium">
        <color auto="1"/>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104">
    <xf numFmtId="0" fontId="0" fillId="0" borderId="0" xfId="0"/>
    <xf numFmtId="0" fontId="1" fillId="0" borderId="0" xfId="0" applyFont="1"/>
    <xf numFmtId="0" fontId="1" fillId="0" borderId="1" xfId="0" applyFont="1" applyBorder="1"/>
    <xf numFmtId="0" fontId="1" fillId="0" borderId="1" xfId="0" applyFont="1" applyBorder="1" applyAlignment="1">
      <alignment vertical="center" wrapText="1"/>
    </xf>
    <xf numFmtId="0" fontId="1" fillId="0" borderId="1" xfId="0" applyFont="1" applyBorder="1" applyAlignment="1">
      <alignment horizontal="center"/>
    </xf>
    <xf numFmtId="0" fontId="1" fillId="0" borderId="1" xfId="0" applyFont="1" applyBorder="1" applyAlignment="1">
      <alignment vertical="center"/>
    </xf>
    <xf numFmtId="0" fontId="1" fillId="0" borderId="0" xfId="0" applyFont="1" applyAlignment="1">
      <alignment vertical="center"/>
    </xf>
    <xf numFmtId="0" fontId="3" fillId="0" borderId="0" xfId="0" applyFont="1"/>
    <xf numFmtId="0" fontId="4" fillId="0" borderId="0" xfId="0" applyFont="1" applyAlignment="1">
      <alignment horizontal="centerContinuous" vertical="center"/>
    </xf>
    <xf numFmtId="0" fontId="0" fillId="0" borderId="0" xfId="0" applyFont="1" applyAlignment="1">
      <alignment horizontal="centerContinuous"/>
    </xf>
    <xf numFmtId="0" fontId="0" fillId="0" borderId="0" xfId="0" applyFont="1"/>
    <xf numFmtId="0" fontId="3" fillId="0" borderId="0" xfId="0" quotePrefix="1" applyFont="1" applyAlignment="1">
      <alignment horizontal="center" vertical="center"/>
    </xf>
    <xf numFmtId="0" fontId="3" fillId="0" borderId="0" xfId="0" applyFont="1" applyAlignment="1">
      <alignment vertical="center"/>
    </xf>
    <xf numFmtId="0" fontId="4" fillId="0" borderId="0" xfId="0" applyFont="1"/>
    <xf numFmtId="0" fontId="4" fillId="0" borderId="1" xfId="0" applyFont="1" applyBorder="1" applyAlignment="1">
      <alignment vertical="center"/>
    </xf>
    <xf numFmtId="0" fontId="4" fillId="0" borderId="0" xfId="0" applyFont="1" applyAlignment="1">
      <alignment vertical="center"/>
    </xf>
    <xf numFmtId="0" fontId="4" fillId="0" borderId="1" xfId="0" applyFont="1" applyBorder="1" applyAlignment="1">
      <alignment horizontal="center" vertical="center"/>
    </xf>
    <xf numFmtId="0" fontId="1" fillId="0" borderId="9" xfId="0" applyFont="1" applyBorder="1" applyAlignment="1">
      <alignment vertical="center" wrapText="1"/>
    </xf>
    <xf numFmtId="0" fontId="5" fillId="0" borderId="0" xfId="0" applyFont="1"/>
    <xf numFmtId="0" fontId="4" fillId="0" borderId="1" xfId="0" applyFont="1" applyBorder="1" applyAlignment="1">
      <alignment vertical="center" wrapText="1"/>
    </xf>
    <xf numFmtId="0" fontId="4" fillId="0" borderId="9" xfId="0" applyFont="1" applyBorder="1" applyAlignment="1">
      <alignment vertical="center" wrapText="1"/>
    </xf>
    <xf numFmtId="0" fontId="0" fillId="0" borderId="0" xfId="0" quotePrefix="1" applyAlignment="1">
      <alignment horizontal="center"/>
    </xf>
    <xf numFmtId="0" fontId="0" fillId="0" borderId="0" xfId="0" applyAlignment="1">
      <alignment horizontal="center"/>
    </xf>
    <xf numFmtId="0" fontId="5" fillId="0" borderId="0" xfId="0" applyFont="1" applyAlignment="1">
      <alignment horizontal="center"/>
    </xf>
    <xf numFmtId="0" fontId="5" fillId="0" borderId="1" xfId="0" applyFont="1" applyBorder="1"/>
    <xf numFmtId="0" fontId="5" fillId="0" borderId="0" xfId="0" quotePrefix="1" applyFont="1"/>
    <xf numFmtId="0" fontId="5" fillId="0" borderId="0" xfId="0" applyFont="1" applyBorder="1"/>
    <xf numFmtId="0" fontId="0" fillId="0" borderId="1" xfId="0" applyFont="1" applyBorder="1"/>
    <xf numFmtId="0" fontId="0" fillId="0" borderId="1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5" xfId="0" applyFont="1" applyBorder="1" applyAlignment="1">
      <alignment horizontal="justify" vertical="center" wrapText="1"/>
    </xf>
    <xf numFmtId="0" fontId="0" fillId="0" borderId="4" xfId="0" applyFont="1" applyBorder="1" applyAlignment="1">
      <alignment horizontal="justify"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1"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vertical="center" wrapText="1"/>
    </xf>
    <xf numFmtId="0" fontId="7" fillId="0" borderId="3" xfId="0" applyFont="1" applyBorder="1" applyAlignment="1">
      <alignment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vertical="center" wrapText="1"/>
    </xf>
    <xf numFmtId="0" fontId="7" fillId="0" borderId="4" xfId="0" applyFont="1" applyBorder="1" applyAlignment="1">
      <alignment horizontal="right" vertical="center" wrapText="1"/>
    </xf>
    <xf numFmtId="0" fontId="7" fillId="0" borderId="4" xfId="0" applyFont="1" applyBorder="1" applyAlignment="1">
      <alignment vertical="center" wrapText="1"/>
    </xf>
    <xf numFmtId="0" fontId="0" fillId="0" borderId="2" xfId="0" applyFont="1" applyBorder="1"/>
    <xf numFmtId="0" fontId="9" fillId="0" borderId="5" xfId="0" applyFont="1" applyBorder="1" applyAlignment="1">
      <alignment horizontal="center" vertical="center" wrapText="1"/>
    </xf>
    <xf numFmtId="0" fontId="10" fillId="0" borderId="11" xfId="0" applyFont="1" applyBorder="1" applyAlignment="1">
      <alignment vertical="center" wrapText="1"/>
    </xf>
    <xf numFmtId="3" fontId="10" fillId="0" borderId="5" xfId="0" applyNumberFormat="1" applyFont="1" applyBorder="1" applyAlignment="1">
      <alignment horizontal="right" vertical="center" wrapText="1"/>
    </xf>
    <xf numFmtId="6" fontId="10" fillId="0" borderId="5" xfId="0" applyNumberFormat="1" applyFont="1" applyBorder="1" applyAlignment="1">
      <alignment horizontal="right" vertical="center" wrapText="1"/>
    </xf>
    <xf numFmtId="0" fontId="10" fillId="0" borderId="5" xfId="0" applyFont="1" applyBorder="1" applyAlignment="1">
      <alignment vertical="center" wrapText="1"/>
    </xf>
    <xf numFmtId="0" fontId="10" fillId="0" borderId="5" xfId="0" applyFont="1" applyBorder="1" applyAlignment="1">
      <alignment horizontal="right" vertical="center" wrapText="1"/>
    </xf>
    <xf numFmtId="0" fontId="7" fillId="0" borderId="8" xfId="0" applyFont="1" applyBorder="1" applyAlignment="1">
      <alignment horizontal="center" vertical="center" wrapText="1"/>
    </xf>
    <xf numFmtId="0" fontId="0" fillId="0" borderId="0" xfId="0" applyFont="1" applyAlignment="1">
      <alignment horizontal="center"/>
    </xf>
    <xf numFmtId="0" fontId="0" fillId="0" borderId="1" xfId="0" applyFont="1" applyBorder="1" applyAlignment="1">
      <alignment horizontal="center"/>
    </xf>
    <xf numFmtId="0" fontId="11" fillId="2" borderId="0" xfId="0" applyFont="1" applyFill="1"/>
    <xf numFmtId="0" fontId="5" fillId="0" borderId="1" xfId="0" applyFont="1" applyBorder="1" applyAlignment="1">
      <alignment horizontal="center"/>
    </xf>
    <xf numFmtId="0" fontId="7" fillId="0" borderId="0" xfId="0" applyFont="1" applyBorder="1" applyAlignment="1">
      <alignment vertical="center" wrapText="1"/>
    </xf>
    <xf numFmtId="0" fontId="8" fillId="0" borderId="0" xfId="0" applyFont="1" applyBorder="1" applyAlignment="1">
      <alignment vertical="center" wrapText="1"/>
    </xf>
    <xf numFmtId="0" fontId="7" fillId="0" borderId="0" xfId="0" applyFont="1" applyBorder="1" applyAlignment="1">
      <alignment horizontal="center" vertical="center" wrapText="1"/>
    </xf>
    <xf numFmtId="0" fontId="7" fillId="0" borderId="0" xfId="0" applyFont="1" applyBorder="1" applyAlignment="1">
      <alignment horizontal="right" vertical="center" wrapText="1"/>
    </xf>
    <xf numFmtId="0" fontId="0" fillId="0" borderId="0" xfId="0" applyFont="1" applyBorder="1"/>
    <xf numFmtId="0" fontId="7" fillId="0" borderId="8" xfId="0" applyFont="1" applyBorder="1" applyAlignment="1">
      <alignment horizontal="right" vertical="center" wrapText="1"/>
    </xf>
    <xf numFmtId="0" fontId="7" fillId="0" borderId="7" xfId="0" applyFont="1" applyBorder="1" applyAlignment="1">
      <alignment horizontal="right" vertical="center" wrapText="1"/>
    </xf>
    <xf numFmtId="0" fontId="0" fillId="0" borderId="13" xfId="0" applyFont="1" applyBorder="1"/>
    <xf numFmtId="0" fontId="0" fillId="0" borderId="14" xfId="0" applyFont="1" applyBorder="1"/>
    <xf numFmtId="0" fontId="7" fillId="0" borderId="8" xfId="0" applyFont="1" applyBorder="1" applyAlignment="1">
      <alignment horizontal="center" vertical="center" wrapText="1"/>
    </xf>
    <xf numFmtId="0" fontId="3" fillId="0" borderId="0" xfId="0" applyFont="1" applyAlignment="1">
      <alignment vertical="center" wrapText="1"/>
    </xf>
    <xf numFmtId="0" fontId="0" fillId="0" borderId="0" xfId="0" applyAlignment="1">
      <alignment vertical="center" wrapText="1"/>
    </xf>
    <xf numFmtId="0" fontId="0" fillId="0" borderId="6" xfId="0" applyBorder="1" applyAlignment="1"/>
    <xf numFmtId="0" fontId="0" fillId="0" borderId="7" xfId="0" applyBorder="1" applyAlignment="1"/>
    <xf numFmtId="0" fontId="0" fillId="0" borderId="8" xfId="0" applyBorder="1" applyAlignment="1"/>
    <xf numFmtId="0" fontId="6" fillId="0" borderId="0" xfId="0" applyFont="1" applyAlignment="1">
      <alignment wrapText="1"/>
    </xf>
    <xf numFmtId="0" fontId="2" fillId="0" borderId="0" xfId="0" applyFont="1" applyAlignment="1">
      <alignment vertical="center" wrapText="1"/>
    </xf>
    <xf numFmtId="0" fontId="0" fillId="0" borderId="0" xfId="0" applyAlignment="1"/>
    <xf numFmtId="0" fontId="9" fillId="0" borderId="12" xfId="0" applyFont="1" applyBorder="1" applyAlignment="1">
      <alignment vertical="center" wrapText="1"/>
    </xf>
    <xf numFmtId="0" fontId="9" fillId="0" borderId="11" xfId="0" applyFont="1" applyBorder="1" applyAlignment="1">
      <alignment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0" fillId="0" borderId="0" xfId="0" applyAlignment="1">
      <alignment horizontal="center"/>
    </xf>
    <xf numFmtId="16" fontId="0" fillId="0" borderId="0" xfId="0" applyNumberFormat="1"/>
    <xf numFmtId="0" fontId="0" fillId="0" borderId="0" xfId="0" applyFont="1" applyAlignment="1"/>
    <xf numFmtId="0" fontId="12" fillId="0" borderId="0" xfId="0" applyFont="1" applyAlignment="1"/>
    <xf numFmtId="0" fontId="0" fillId="0" borderId="0" xfId="0" applyAlignment="1">
      <alignment horizontal="left"/>
    </xf>
    <xf numFmtId="0" fontId="0" fillId="0" borderId="0" xfId="0" applyAlignment="1">
      <alignment horizontal="right"/>
    </xf>
    <xf numFmtId="3" fontId="0" fillId="0" borderId="0" xfId="0" applyNumberFormat="1"/>
    <xf numFmtId="3" fontId="0" fillId="0" borderId="0" xfId="0" applyNumberFormat="1" applyAlignment="1">
      <alignment horizontal="left"/>
    </xf>
    <xf numFmtId="6" fontId="0" fillId="0" borderId="0" xfId="0" applyNumberFormat="1" applyFont="1"/>
    <xf numFmtId="0" fontId="10" fillId="0" borderId="15" xfId="0" applyFont="1" applyFill="1" applyBorder="1" applyAlignment="1">
      <alignment vertical="center" wrapText="1"/>
    </xf>
    <xf numFmtId="3" fontId="0" fillId="0" borderId="0" xfId="0" applyNumberFormat="1" applyFont="1"/>
    <xf numFmtId="0" fontId="10" fillId="0" borderId="0" xfId="0" applyFont="1" applyFill="1" applyBorder="1" applyAlignment="1">
      <alignment vertical="center" wrapText="1"/>
    </xf>
    <xf numFmtId="8" fontId="0" fillId="0" borderId="0" xfId="0" applyNumberFormat="1" applyFont="1"/>
    <xf numFmtId="8" fontId="8" fillId="0" borderId="5" xfId="0" applyNumberFormat="1" applyFont="1" applyBorder="1" applyAlignment="1">
      <alignment vertical="center" wrapText="1"/>
    </xf>
    <xf numFmtId="8" fontId="8" fillId="0" borderId="4" xfId="0" applyNumberFormat="1" applyFont="1" applyBorder="1" applyAlignment="1">
      <alignment vertical="center" wrapText="1"/>
    </xf>
    <xf numFmtId="6" fontId="8" fillId="0" borderId="5" xfId="0" applyNumberFormat="1" applyFont="1" applyBorder="1" applyAlignment="1">
      <alignment vertical="center" wrapText="1"/>
    </xf>
    <xf numFmtId="6" fontId="8" fillId="0" borderId="4"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12700</xdr:rowOff>
    </xdr:from>
    <xdr:to>
      <xdr:col>7</xdr:col>
      <xdr:colOff>367665</xdr:colOff>
      <xdr:row>4</xdr:row>
      <xdr:rowOff>29210</xdr:rowOff>
    </xdr:to>
    <xdr:grpSp>
      <xdr:nvGrpSpPr>
        <xdr:cNvPr id="4" name="Group 3">
          <a:extLst>
            <a:ext uri="{FF2B5EF4-FFF2-40B4-BE49-F238E27FC236}">
              <a16:creationId xmlns:a16="http://schemas.microsoft.com/office/drawing/2014/main" xmlns="" id="{13273092-6BA5-4E4B-8C22-437C63F51654}"/>
            </a:ext>
          </a:extLst>
        </xdr:cNvPr>
        <xdr:cNvGrpSpPr/>
      </xdr:nvGrpSpPr>
      <xdr:grpSpPr>
        <a:xfrm>
          <a:off x="114300" y="212725"/>
          <a:ext cx="6120765" cy="616585"/>
          <a:chOff x="584200" y="63773"/>
          <a:chExt cx="6033015" cy="630196"/>
        </a:xfrm>
      </xdr:grpSpPr>
      <xdr:pic>
        <xdr:nvPicPr>
          <xdr:cNvPr id="5" name="Picture 4">
            <a:extLst>
              <a:ext uri="{FF2B5EF4-FFF2-40B4-BE49-F238E27FC236}">
                <a16:creationId xmlns:a16="http://schemas.microsoft.com/office/drawing/2014/main" xmlns="" id="{689CFFC4-C6C1-504F-9EF7-18F073B225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84200" y="63773"/>
            <a:ext cx="2743200" cy="630196"/>
          </a:xfrm>
          <a:prstGeom prst="rect">
            <a:avLst/>
          </a:prstGeom>
          <a:noFill/>
          <a:ln w="9525">
            <a:noFill/>
            <a:miter lim="800000"/>
            <a:headEnd/>
            <a:tailEnd/>
          </a:ln>
        </xdr:spPr>
      </xdr:pic>
      <xdr:pic>
        <xdr:nvPicPr>
          <xdr:cNvPr id="6" name="Picture 5">
            <a:extLst>
              <a:ext uri="{FF2B5EF4-FFF2-40B4-BE49-F238E27FC236}">
                <a16:creationId xmlns:a16="http://schemas.microsoft.com/office/drawing/2014/main" xmlns="" id="{34A3D6A4-0E5D-744D-A3F4-9BFD06F54F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3873497" y="70346"/>
            <a:ext cx="2743718" cy="589855"/>
          </a:xfrm>
          <a:prstGeom prst="rect">
            <a:avLst/>
          </a:prstGeom>
          <a:noFill/>
          <a:ln w="9525">
            <a:noFill/>
            <a:miter lim="800000"/>
            <a:headEnd/>
            <a:tailEnd/>
          </a:ln>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5:H23"/>
  <sheetViews>
    <sheetView topLeftCell="A22" zoomScaleNormal="100" workbookViewId="0">
      <selection activeCell="B15" sqref="B15:H15"/>
    </sheetView>
  </sheetViews>
  <sheetFormatPr defaultColWidth="11" defaultRowHeight="15.75" x14ac:dyDescent="0.25"/>
  <sheetData>
    <row r="5" spans="1:8" ht="16.5" thickBot="1" x14ac:dyDescent="0.3"/>
    <row r="6" spans="1:8" ht="21.75" thickBot="1" x14ac:dyDescent="0.4">
      <c r="A6" s="13" t="s">
        <v>11</v>
      </c>
      <c r="D6" s="73"/>
      <c r="E6" s="74"/>
      <c r="F6" s="74"/>
      <c r="G6" s="75"/>
    </row>
    <row r="8" spans="1:8" s="10" customFormat="1" ht="21" x14ac:dyDescent="0.25">
      <c r="A8" s="8" t="s">
        <v>110</v>
      </c>
      <c r="B8" s="9"/>
      <c r="C8" s="9"/>
      <c r="D8" s="9"/>
      <c r="E8" s="9"/>
      <c r="F8" s="9"/>
      <c r="G8" s="9"/>
      <c r="H8" s="9"/>
    </row>
    <row r="9" spans="1:8" s="10" customFormat="1" ht="21" x14ac:dyDescent="0.25">
      <c r="A9" s="8" t="s">
        <v>111</v>
      </c>
      <c r="B9" s="9"/>
      <c r="C9" s="9"/>
      <c r="D9" s="9"/>
      <c r="E9" s="9"/>
      <c r="F9" s="9"/>
      <c r="G9" s="9"/>
      <c r="H9" s="9"/>
    </row>
    <row r="11" spans="1:8" s="7" customFormat="1" ht="23.25" x14ac:dyDescent="0.35">
      <c r="A11" s="11" t="s">
        <v>4</v>
      </c>
      <c r="B11" s="12" t="s">
        <v>81</v>
      </c>
      <c r="C11" s="12"/>
      <c r="D11" s="12"/>
      <c r="E11" s="12"/>
      <c r="F11" s="12"/>
      <c r="G11" s="12"/>
      <c r="H11" s="12"/>
    </row>
    <row r="12" spans="1:8" s="7" customFormat="1" ht="23.25" x14ac:dyDescent="0.35">
      <c r="A12" s="11"/>
      <c r="B12" s="12"/>
      <c r="C12" s="12"/>
      <c r="D12" s="12"/>
      <c r="E12" s="12"/>
      <c r="F12" s="12"/>
      <c r="G12" s="12"/>
      <c r="H12" s="12"/>
    </row>
    <row r="13" spans="1:8" s="7" customFormat="1" ht="23.25" x14ac:dyDescent="0.35">
      <c r="A13" s="11" t="s">
        <v>5</v>
      </c>
      <c r="B13" s="12" t="s">
        <v>2</v>
      </c>
      <c r="C13" s="12"/>
      <c r="D13" s="12"/>
      <c r="E13" s="12"/>
      <c r="F13" s="12"/>
      <c r="G13" s="12"/>
      <c r="H13" s="12"/>
    </row>
    <row r="14" spans="1:8" s="7" customFormat="1" ht="23.25" x14ac:dyDescent="0.35">
      <c r="A14" s="11"/>
      <c r="B14" s="12"/>
      <c r="C14" s="12"/>
      <c r="D14" s="12"/>
      <c r="E14" s="12"/>
      <c r="F14" s="12"/>
      <c r="G14" s="12"/>
      <c r="H14" s="12"/>
    </row>
    <row r="15" spans="1:8" s="7" customFormat="1" ht="72" customHeight="1" x14ac:dyDescent="0.35">
      <c r="A15" s="11" t="s">
        <v>6</v>
      </c>
      <c r="B15" s="71" t="s">
        <v>1</v>
      </c>
      <c r="C15" s="72"/>
      <c r="D15" s="72"/>
      <c r="E15" s="72"/>
      <c r="F15" s="72"/>
      <c r="G15" s="72"/>
      <c r="H15" s="72"/>
    </row>
    <row r="16" spans="1:8" s="7" customFormat="1" ht="23.25" x14ac:dyDescent="0.35">
      <c r="A16" s="11"/>
      <c r="B16" s="12"/>
      <c r="C16" s="12"/>
      <c r="D16" s="12"/>
      <c r="E16" s="12"/>
      <c r="F16" s="12"/>
      <c r="G16" s="12"/>
      <c r="H16" s="12"/>
    </row>
    <row r="17" spans="1:8" s="7" customFormat="1" ht="23.25" x14ac:dyDescent="0.35">
      <c r="A17" s="11" t="s">
        <v>7</v>
      </c>
      <c r="B17" s="12" t="s">
        <v>3</v>
      </c>
      <c r="C17" s="12"/>
      <c r="D17" s="12"/>
      <c r="E17" s="12"/>
      <c r="F17" s="12"/>
      <c r="G17" s="12"/>
      <c r="H17" s="12"/>
    </row>
    <row r="18" spans="1:8" s="7" customFormat="1" ht="23.25" x14ac:dyDescent="0.35">
      <c r="A18" s="11"/>
      <c r="B18" s="12"/>
      <c r="C18" s="12"/>
      <c r="D18" s="12"/>
      <c r="E18" s="12"/>
      <c r="F18" s="12"/>
      <c r="G18" s="12"/>
      <c r="H18" s="12"/>
    </row>
    <row r="19" spans="1:8" s="7" customFormat="1" ht="23.25" x14ac:dyDescent="0.35">
      <c r="A19" s="11" t="s">
        <v>8</v>
      </c>
      <c r="B19" s="12" t="s">
        <v>10</v>
      </c>
      <c r="C19" s="12"/>
      <c r="D19" s="12"/>
      <c r="E19" s="12"/>
      <c r="F19" s="12"/>
      <c r="G19" s="12"/>
      <c r="H19" s="12"/>
    </row>
    <row r="20" spans="1:8" s="7" customFormat="1" ht="23.25" x14ac:dyDescent="0.35">
      <c r="A20" s="11"/>
      <c r="B20" s="12"/>
      <c r="C20" s="12"/>
      <c r="D20" s="12"/>
      <c r="E20" s="12"/>
      <c r="F20" s="12"/>
      <c r="G20" s="12"/>
      <c r="H20" s="12"/>
    </row>
    <row r="21" spans="1:8" s="7" customFormat="1" ht="23.25" x14ac:dyDescent="0.35">
      <c r="A21" s="11" t="s">
        <v>9</v>
      </c>
      <c r="B21" s="12" t="s">
        <v>16</v>
      </c>
      <c r="C21" s="12"/>
      <c r="D21" s="12"/>
      <c r="E21" s="12"/>
      <c r="F21" s="12"/>
      <c r="G21" s="12"/>
      <c r="H21" s="12"/>
    </row>
    <row r="23" spans="1:8" ht="152.1" customHeight="1" x14ac:dyDescent="0.35">
      <c r="A23" s="76" t="s">
        <v>112</v>
      </c>
      <c r="B23" s="76"/>
      <c r="C23" s="76"/>
      <c r="D23" s="76"/>
      <c r="E23" s="76"/>
      <c r="F23" s="76"/>
      <c r="G23" s="76"/>
      <c r="H23" s="76"/>
    </row>
  </sheetData>
  <mergeCells count="3">
    <mergeCell ref="B15:H15"/>
    <mergeCell ref="D6:G6"/>
    <mergeCell ref="A23:H23"/>
  </mergeCells>
  <pageMargins left="0.5" right="0.5" top="0.5" bottom="0.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15"/>
  <sheetViews>
    <sheetView zoomScale="150" zoomScaleNormal="150" workbookViewId="0">
      <selection activeCell="D10" sqref="D10"/>
    </sheetView>
  </sheetViews>
  <sheetFormatPr defaultColWidth="11" defaultRowHeight="15.75" x14ac:dyDescent="0.25"/>
  <cols>
    <col min="1" max="1" width="7.125" customWidth="1"/>
    <col min="3" max="3" width="13.875" customWidth="1"/>
    <col min="4" max="4" width="14" customWidth="1"/>
  </cols>
  <sheetData>
    <row r="1" spans="1:5" x14ac:dyDescent="0.25">
      <c r="A1" s="18" t="s">
        <v>17</v>
      </c>
    </row>
    <row r="4" spans="1:5" s="18" customFormat="1" x14ac:dyDescent="0.25">
      <c r="A4" s="18" t="s">
        <v>21</v>
      </c>
      <c r="B4" s="18" t="s">
        <v>22</v>
      </c>
      <c r="C4" s="18" t="s">
        <v>23</v>
      </c>
      <c r="D4" s="18" t="s">
        <v>24</v>
      </c>
      <c r="E4" s="18" t="s">
        <v>15</v>
      </c>
    </row>
    <row r="5" spans="1:5" x14ac:dyDescent="0.25">
      <c r="A5" t="s">
        <v>25</v>
      </c>
      <c r="B5" s="21" t="s">
        <v>26</v>
      </c>
      <c r="C5" s="22">
        <v>10</v>
      </c>
      <c r="D5" s="22">
        <f>'Section I'!D15</f>
        <v>0</v>
      </c>
    </row>
    <row r="6" spans="1:5" x14ac:dyDescent="0.25">
      <c r="A6" t="s">
        <v>29</v>
      </c>
      <c r="B6" s="21" t="s">
        <v>30</v>
      </c>
      <c r="C6" s="22">
        <v>30</v>
      </c>
      <c r="D6" s="22">
        <f>'Section II'!C15</f>
        <v>0</v>
      </c>
    </row>
    <row r="7" spans="1:5" x14ac:dyDescent="0.25">
      <c r="B7" s="22">
        <v>21</v>
      </c>
      <c r="C7" s="22">
        <v>6</v>
      </c>
      <c r="D7" s="22">
        <f>'Q21'!B1</f>
        <v>0</v>
      </c>
    </row>
    <row r="8" spans="1:5" x14ac:dyDescent="0.25">
      <c r="B8" s="22">
        <f>B7+1</f>
        <v>22</v>
      </c>
      <c r="C8" s="22">
        <v>6</v>
      </c>
      <c r="D8" s="22">
        <f>'Q22'!B1</f>
        <v>0</v>
      </c>
    </row>
    <row r="9" spans="1:5" x14ac:dyDescent="0.25">
      <c r="B9" s="22">
        <f t="shared" ref="B9" si="0">B8+1</f>
        <v>23</v>
      </c>
      <c r="C9" s="22">
        <v>10</v>
      </c>
      <c r="D9" s="22">
        <f>'Q23'!B1</f>
        <v>0</v>
      </c>
    </row>
    <row r="10" spans="1:5" x14ac:dyDescent="0.25">
      <c r="B10" s="21" t="s">
        <v>41</v>
      </c>
      <c r="C10" s="22">
        <v>13</v>
      </c>
      <c r="D10" s="22">
        <f>'Q24 - Q27'!B1</f>
        <v>0</v>
      </c>
    </row>
    <row r="11" spans="1:5" x14ac:dyDescent="0.25">
      <c r="B11" s="21" t="s">
        <v>42</v>
      </c>
      <c r="C11" s="22">
        <v>10</v>
      </c>
      <c r="D11" s="22">
        <f>'Q28 - Q29'!B1</f>
        <v>0</v>
      </c>
    </row>
    <row r="12" spans="1:5" x14ac:dyDescent="0.25">
      <c r="B12" s="22" t="s">
        <v>43</v>
      </c>
      <c r="C12" s="22">
        <v>12</v>
      </c>
      <c r="D12" s="22">
        <f>'Q30'!B1</f>
        <v>0</v>
      </c>
    </row>
    <row r="13" spans="1:5" x14ac:dyDescent="0.25">
      <c r="B13" s="22" t="s">
        <v>44</v>
      </c>
      <c r="C13" s="22">
        <v>8</v>
      </c>
      <c r="D13" s="22">
        <f>'Q31'!B1</f>
        <v>0</v>
      </c>
    </row>
    <row r="14" spans="1:5" x14ac:dyDescent="0.25">
      <c r="C14" s="22"/>
      <c r="D14" s="22"/>
    </row>
    <row r="15" spans="1:5" s="18" customFormat="1" x14ac:dyDescent="0.25">
      <c r="B15" s="23" t="s">
        <v>13</v>
      </c>
      <c r="C15" s="23">
        <f>SUM(C5:C13)</f>
        <v>105</v>
      </c>
      <c r="D15" s="23">
        <f>SUM(D5:D13)</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15"/>
  <sheetViews>
    <sheetView workbookViewId="0">
      <selection activeCell="D5" sqref="D5"/>
    </sheetView>
  </sheetViews>
  <sheetFormatPr defaultColWidth="10.875" defaultRowHeight="21" x14ac:dyDescent="0.25"/>
  <cols>
    <col min="1" max="1" width="14.375" style="6" customWidth="1"/>
    <col min="2" max="2" width="30.125" style="6" customWidth="1"/>
    <col min="3" max="3" width="63.375" style="6" customWidth="1"/>
    <col min="4" max="4" width="10.875" style="6"/>
    <col min="5" max="5" width="48.625" style="6" customWidth="1"/>
    <col min="6" max="16384" width="10.875" style="6"/>
  </cols>
  <sheetData>
    <row r="1" spans="1:5" ht="89.1" customHeight="1" x14ac:dyDescent="0.25">
      <c r="A1" s="77" t="s">
        <v>18</v>
      </c>
      <c r="B1" s="72"/>
      <c r="C1" s="72"/>
    </row>
    <row r="4" spans="1:5" s="15" customFormat="1" ht="39.950000000000003" customHeight="1" x14ac:dyDescent="0.25">
      <c r="A4" s="14" t="s">
        <v>14</v>
      </c>
      <c r="B4" s="19" t="s">
        <v>19</v>
      </c>
      <c r="C4" s="20" t="s">
        <v>20</v>
      </c>
      <c r="D4" s="14" t="s">
        <v>12</v>
      </c>
      <c r="E4" s="14" t="s">
        <v>27</v>
      </c>
    </row>
    <row r="5" spans="1:5" x14ac:dyDescent="0.25">
      <c r="A5" s="16">
        <v>1</v>
      </c>
      <c r="B5" s="3"/>
      <c r="C5" s="17"/>
      <c r="D5" s="3"/>
      <c r="E5" s="3"/>
    </row>
    <row r="6" spans="1:5" x14ac:dyDescent="0.25">
      <c r="A6" s="16">
        <v>2</v>
      </c>
      <c r="B6" s="3"/>
      <c r="C6" s="17"/>
      <c r="D6" s="3"/>
      <c r="E6" s="3"/>
    </row>
    <row r="7" spans="1:5" x14ac:dyDescent="0.25">
      <c r="A7" s="16">
        <v>3</v>
      </c>
      <c r="B7" s="3"/>
      <c r="C7" s="17"/>
      <c r="D7" s="3"/>
      <c r="E7" s="3"/>
    </row>
    <row r="8" spans="1:5" x14ac:dyDescent="0.25">
      <c r="A8" s="16">
        <v>4</v>
      </c>
      <c r="B8" s="3"/>
      <c r="C8" s="17"/>
      <c r="D8" s="3"/>
      <c r="E8" s="3"/>
    </row>
    <row r="9" spans="1:5" x14ac:dyDescent="0.25">
      <c r="A9" s="16">
        <v>5</v>
      </c>
      <c r="B9" s="3"/>
      <c r="C9" s="17"/>
      <c r="D9" s="3"/>
      <c r="E9" s="3"/>
    </row>
    <row r="10" spans="1:5" x14ac:dyDescent="0.25">
      <c r="A10" s="16">
        <v>6</v>
      </c>
      <c r="B10" s="3"/>
      <c r="C10" s="17"/>
      <c r="D10" s="3"/>
      <c r="E10" s="3"/>
    </row>
    <row r="11" spans="1:5" x14ac:dyDescent="0.25">
      <c r="A11" s="16">
        <v>7</v>
      </c>
      <c r="B11" s="3"/>
      <c r="C11" s="17"/>
      <c r="D11" s="3"/>
      <c r="E11" s="3"/>
    </row>
    <row r="12" spans="1:5" x14ac:dyDescent="0.25">
      <c r="A12" s="16">
        <v>8</v>
      </c>
      <c r="B12" s="3"/>
      <c r="C12" s="17"/>
      <c r="D12" s="3"/>
      <c r="E12" s="3"/>
    </row>
    <row r="13" spans="1:5" x14ac:dyDescent="0.25">
      <c r="A13" s="16">
        <v>9</v>
      </c>
      <c r="B13" s="3"/>
      <c r="C13" s="17"/>
      <c r="D13" s="3"/>
      <c r="E13" s="3"/>
    </row>
    <row r="14" spans="1:5" x14ac:dyDescent="0.25">
      <c r="A14" s="16">
        <v>10</v>
      </c>
      <c r="B14" s="3"/>
      <c r="C14" s="17"/>
      <c r="D14" s="3"/>
      <c r="E14" s="3"/>
    </row>
    <row r="15" spans="1:5" x14ac:dyDescent="0.25">
      <c r="D15" s="5">
        <f>SUM(D5:D14)</f>
        <v>0</v>
      </c>
      <c r="E15" s="14" t="s">
        <v>13</v>
      </c>
    </row>
  </sheetData>
  <mergeCells count="1">
    <mergeCell ref="A1:C1"/>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D15"/>
  <sheetViews>
    <sheetView topLeftCell="A16" workbookViewId="0">
      <selection activeCell="F29" sqref="F29"/>
    </sheetView>
  </sheetViews>
  <sheetFormatPr defaultColWidth="10.875" defaultRowHeight="21" x14ac:dyDescent="0.35"/>
  <cols>
    <col min="1" max="1" width="10.875" style="1"/>
    <col min="2" max="2" width="17.125" style="1" customWidth="1"/>
    <col min="3" max="3" width="10.875" style="1" customWidth="1"/>
    <col min="4" max="4" width="52.625" style="1" customWidth="1"/>
    <col min="5" max="16384" width="10.875" style="1"/>
  </cols>
  <sheetData>
    <row r="1" spans="1:4" ht="50.1" customHeight="1" x14ac:dyDescent="0.35">
      <c r="A1" s="77" t="s">
        <v>28</v>
      </c>
      <c r="B1" s="72"/>
      <c r="C1" s="72"/>
      <c r="D1" s="78"/>
    </row>
    <row r="4" spans="1:4" s="6" customFormat="1" ht="39.950000000000003" customHeight="1" x14ac:dyDescent="0.25">
      <c r="A4" s="5" t="s">
        <v>14</v>
      </c>
      <c r="B4" s="5" t="s">
        <v>0</v>
      </c>
      <c r="C4" s="5" t="s">
        <v>12</v>
      </c>
      <c r="D4" s="5" t="s">
        <v>15</v>
      </c>
    </row>
    <row r="5" spans="1:4" x14ac:dyDescent="0.35">
      <c r="A5" s="4">
        <v>11</v>
      </c>
      <c r="B5" s="2"/>
      <c r="C5" s="3"/>
      <c r="D5" s="2"/>
    </row>
    <row r="6" spans="1:4" x14ac:dyDescent="0.35">
      <c r="A6" s="4">
        <v>12</v>
      </c>
      <c r="B6" s="2"/>
      <c r="C6" s="3"/>
      <c r="D6" s="2"/>
    </row>
    <row r="7" spans="1:4" x14ac:dyDescent="0.35">
      <c r="A7" s="4">
        <v>13</v>
      </c>
      <c r="B7" s="2"/>
      <c r="C7" s="3"/>
      <c r="D7" s="2"/>
    </row>
    <row r="8" spans="1:4" x14ac:dyDescent="0.35">
      <c r="A8" s="4">
        <v>14</v>
      </c>
      <c r="B8" s="2"/>
      <c r="C8" s="3"/>
      <c r="D8" s="2"/>
    </row>
    <row r="9" spans="1:4" x14ac:dyDescent="0.35">
      <c r="A9" s="4">
        <v>15</v>
      </c>
      <c r="B9" s="2"/>
      <c r="C9" s="3"/>
      <c r="D9" s="2"/>
    </row>
    <row r="10" spans="1:4" x14ac:dyDescent="0.35">
      <c r="A10" s="4">
        <v>16</v>
      </c>
      <c r="B10" s="2"/>
      <c r="C10" s="3"/>
      <c r="D10" s="2"/>
    </row>
    <row r="11" spans="1:4" x14ac:dyDescent="0.35">
      <c r="A11" s="4">
        <v>17</v>
      </c>
      <c r="B11" s="2"/>
      <c r="C11" s="3"/>
      <c r="D11" s="2"/>
    </row>
    <row r="12" spans="1:4" x14ac:dyDescent="0.35">
      <c r="A12" s="4">
        <v>18</v>
      </c>
      <c r="B12" s="2"/>
      <c r="C12" s="3"/>
      <c r="D12" s="2"/>
    </row>
    <row r="13" spans="1:4" x14ac:dyDescent="0.35">
      <c r="A13" s="4">
        <v>19</v>
      </c>
      <c r="B13" s="2"/>
      <c r="C13" s="3"/>
      <c r="D13" s="2"/>
    </row>
    <row r="14" spans="1:4" x14ac:dyDescent="0.35">
      <c r="A14" s="4">
        <v>20</v>
      </c>
      <c r="B14" s="2"/>
      <c r="C14" s="3"/>
      <c r="D14" s="2"/>
    </row>
    <row r="15" spans="1:4" x14ac:dyDescent="0.35">
      <c r="C15" s="2">
        <f>SUM(C5:C14)</f>
        <v>0</v>
      </c>
      <c r="D15" s="2" t="s">
        <v>13</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14"/>
  <sheetViews>
    <sheetView workbookViewId="0">
      <selection activeCell="A14" sqref="A14"/>
    </sheetView>
  </sheetViews>
  <sheetFormatPr defaultColWidth="11" defaultRowHeight="15.75" x14ac:dyDescent="0.25"/>
  <sheetData>
    <row r="1" spans="1:8" x14ac:dyDescent="0.25">
      <c r="A1" s="18" t="s">
        <v>12</v>
      </c>
      <c r="B1" s="24"/>
      <c r="C1" s="25" t="s">
        <v>31</v>
      </c>
    </row>
    <row r="3" spans="1:8" s="59" customFormat="1" x14ac:dyDescent="0.25">
      <c r="A3" s="59" t="s">
        <v>117</v>
      </c>
    </row>
    <row r="4" spans="1:8" x14ac:dyDescent="0.25">
      <c r="B4" s="87" t="s">
        <v>123</v>
      </c>
      <c r="C4" s="87"/>
      <c r="E4" s="87" t="s">
        <v>129</v>
      </c>
      <c r="F4" s="87"/>
    </row>
    <row r="5" spans="1:8" x14ac:dyDescent="0.25">
      <c r="A5" s="88">
        <v>44044</v>
      </c>
      <c r="B5" s="90" t="s">
        <v>125</v>
      </c>
      <c r="C5" s="90" t="s">
        <v>126</v>
      </c>
      <c r="E5" s="89" t="s">
        <v>124</v>
      </c>
      <c r="F5" s="89" t="s">
        <v>127</v>
      </c>
    </row>
    <row r="6" spans="1:8" x14ac:dyDescent="0.25">
      <c r="A6" s="92" t="s">
        <v>128</v>
      </c>
      <c r="B6" s="91">
        <v>9950</v>
      </c>
      <c r="F6">
        <v>9950</v>
      </c>
      <c r="G6" t="s">
        <v>130</v>
      </c>
      <c r="H6" t="s">
        <v>134</v>
      </c>
    </row>
    <row r="8" spans="1:8" x14ac:dyDescent="0.25">
      <c r="B8" s="87" t="str">
        <f>B4</f>
        <v xml:space="preserve">Cash </v>
      </c>
      <c r="C8" s="87"/>
      <c r="E8" s="87" t="s">
        <v>131</v>
      </c>
      <c r="F8" s="87"/>
    </row>
    <row r="10" spans="1:8" x14ac:dyDescent="0.25">
      <c r="A10" s="88">
        <v>44182</v>
      </c>
      <c r="B10" s="94">
        <v>9500</v>
      </c>
      <c r="F10" s="93">
        <f>B10</f>
        <v>9500</v>
      </c>
      <c r="G10" t="s">
        <v>132</v>
      </c>
      <c r="H10" t="s">
        <v>133</v>
      </c>
    </row>
    <row r="14" spans="1:8" x14ac:dyDescent="0.25">
      <c r="A14" t="s">
        <v>135</v>
      </c>
    </row>
  </sheetData>
  <mergeCells count="4">
    <mergeCell ref="B4:C4"/>
    <mergeCell ref="E4:F4"/>
    <mergeCell ref="B8:C8"/>
    <mergeCell ref="E8:F8"/>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9"/>
  <sheetViews>
    <sheetView tabSelected="1" workbookViewId="0">
      <selection activeCell="A3" sqref="A3:XFD9"/>
    </sheetView>
  </sheetViews>
  <sheetFormatPr defaultColWidth="10.875" defaultRowHeight="15.75" x14ac:dyDescent="0.25"/>
  <cols>
    <col min="1" max="8" width="10.875" style="10"/>
    <col min="9" max="9" width="14.625" style="10" customWidth="1"/>
    <col min="10" max="16384" width="10.875" style="10"/>
  </cols>
  <sheetData>
    <row r="1" spans="1:13" x14ac:dyDescent="0.25">
      <c r="A1" s="18" t="s">
        <v>12</v>
      </c>
      <c r="B1" s="24">
        <f>K5+K6+K7+M5+M6+M7</f>
        <v>0</v>
      </c>
      <c r="C1" s="25" t="s">
        <v>31</v>
      </c>
    </row>
    <row r="3" spans="1:13" x14ac:dyDescent="0.25">
      <c r="A3" s="18" t="s">
        <v>113</v>
      </c>
      <c r="J3" s="23">
        <v>2017</v>
      </c>
      <c r="K3" s="57"/>
      <c r="L3" s="23">
        <v>2018</v>
      </c>
      <c r="M3" s="57"/>
    </row>
    <row r="4" spans="1:13" x14ac:dyDescent="0.25">
      <c r="J4" s="60" t="s">
        <v>82</v>
      </c>
      <c r="K4" s="58" t="s">
        <v>83</v>
      </c>
      <c r="L4" s="60" t="s">
        <v>82</v>
      </c>
      <c r="M4" s="58" t="s">
        <v>83</v>
      </c>
    </row>
    <row r="5" spans="1:13" x14ac:dyDescent="0.25">
      <c r="A5" s="10" t="s">
        <v>32</v>
      </c>
      <c r="B5" s="10" t="s">
        <v>34</v>
      </c>
      <c r="J5" s="24"/>
      <c r="K5" s="27"/>
      <c r="L5" s="24"/>
      <c r="M5" s="27"/>
    </row>
    <row r="6" spans="1:13" x14ac:dyDescent="0.25">
      <c r="A6" s="10" t="s">
        <v>33</v>
      </c>
      <c r="B6" s="10" t="s">
        <v>84</v>
      </c>
      <c r="J6" s="24"/>
      <c r="K6" s="27"/>
      <c r="L6" s="24"/>
      <c r="M6" s="27"/>
    </row>
    <row r="7" spans="1:13" x14ac:dyDescent="0.25">
      <c r="A7" s="10" t="s">
        <v>80</v>
      </c>
      <c r="B7" s="10" t="s">
        <v>85</v>
      </c>
      <c r="J7" s="24"/>
      <c r="K7" s="27"/>
      <c r="L7" s="24"/>
      <c r="M7" s="27"/>
    </row>
    <row r="9" spans="1:13" s="59" customFormat="1" x14ac:dyDescent="0.25">
      <c r="A9" s="5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0"/>
  <sheetViews>
    <sheetView workbookViewId="0">
      <selection activeCell="C6" sqref="C6"/>
    </sheetView>
  </sheetViews>
  <sheetFormatPr defaultColWidth="10.875" defaultRowHeight="15.75" x14ac:dyDescent="0.25"/>
  <cols>
    <col min="1" max="16384" width="10.875" style="10"/>
  </cols>
  <sheetData>
    <row r="1" spans="1:7" x14ac:dyDescent="0.25">
      <c r="A1" s="18" t="s">
        <v>12</v>
      </c>
      <c r="B1" s="24">
        <f>G7+G8</f>
        <v>0</v>
      </c>
      <c r="C1" s="25" t="s">
        <v>35</v>
      </c>
    </row>
    <row r="4" spans="1:7" x14ac:dyDescent="0.25">
      <c r="A4" s="18" t="s">
        <v>115</v>
      </c>
    </row>
    <row r="5" spans="1:7" ht="16.5" thickBot="1" x14ac:dyDescent="0.3"/>
    <row r="6" spans="1:7" ht="63.75" thickBot="1" x14ac:dyDescent="0.3">
      <c r="A6" s="28" t="s">
        <v>86</v>
      </c>
      <c r="B6" s="29" t="s">
        <v>36</v>
      </c>
      <c r="C6" s="29" t="s">
        <v>120</v>
      </c>
      <c r="D6" s="29" t="s">
        <v>37</v>
      </c>
      <c r="E6" s="29" t="s">
        <v>38</v>
      </c>
      <c r="F6" s="30" t="s">
        <v>39</v>
      </c>
      <c r="G6" s="31" t="s">
        <v>12</v>
      </c>
    </row>
    <row r="7" spans="1:7" ht="16.5" thickBot="1" x14ac:dyDescent="0.3">
      <c r="A7" s="32">
        <v>1</v>
      </c>
      <c r="B7" s="33"/>
      <c r="C7" s="33"/>
      <c r="D7" s="33"/>
      <c r="E7" s="33"/>
      <c r="F7" s="34"/>
      <c r="G7" s="27"/>
    </row>
    <row r="8" spans="1:7" ht="16.5" thickBot="1" x14ac:dyDescent="0.3">
      <c r="A8" s="32">
        <v>2</v>
      </c>
      <c r="B8" s="33"/>
      <c r="C8" s="33"/>
      <c r="D8" s="33"/>
      <c r="E8" s="33"/>
      <c r="F8" s="34"/>
      <c r="G8" s="27"/>
    </row>
    <row r="10" spans="1:7" s="59" customFormat="1" x14ac:dyDescent="0.25">
      <c r="A10" s="59" t="s">
        <v>116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C8"/>
  <sheetViews>
    <sheetView workbookViewId="0">
      <selection activeCell="A8" sqref="A8:XFD8"/>
    </sheetView>
  </sheetViews>
  <sheetFormatPr defaultColWidth="11" defaultRowHeight="15.75" x14ac:dyDescent="0.25"/>
  <sheetData>
    <row r="1" spans="1:3" x14ac:dyDescent="0.25">
      <c r="A1" s="18" t="s">
        <v>12</v>
      </c>
      <c r="B1" s="24">
        <f>SUM(B3:B6)</f>
        <v>0</v>
      </c>
      <c r="C1" s="25" t="s">
        <v>40</v>
      </c>
    </row>
    <row r="3" spans="1:3" x14ac:dyDescent="0.25">
      <c r="A3" s="18" t="s">
        <v>71</v>
      </c>
      <c r="B3" s="24"/>
      <c r="C3" s="25" t="s">
        <v>75</v>
      </c>
    </row>
    <row r="4" spans="1:3" x14ac:dyDescent="0.25">
      <c r="A4" s="18" t="s">
        <v>72</v>
      </c>
      <c r="B4" s="24"/>
      <c r="C4" s="25" t="s">
        <v>75</v>
      </c>
    </row>
    <row r="5" spans="1:3" x14ac:dyDescent="0.25">
      <c r="A5" s="18" t="s">
        <v>73</v>
      </c>
      <c r="B5" s="24"/>
      <c r="C5" s="25" t="s">
        <v>75</v>
      </c>
    </row>
    <row r="6" spans="1:3" x14ac:dyDescent="0.25">
      <c r="A6" s="18" t="s">
        <v>74</v>
      </c>
      <c r="B6" s="24"/>
      <c r="C6" s="25" t="s">
        <v>76</v>
      </c>
    </row>
    <row r="8" spans="1:3" s="59" customFormat="1" x14ac:dyDescent="0.25">
      <c r="A8" s="59" t="s">
        <v>117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C6"/>
  <sheetViews>
    <sheetView topLeftCell="A4" workbookViewId="0">
      <selection activeCell="A6" sqref="A6:XFD6"/>
    </sheetView>
  </sheetViews>
  <sheetFormatPr defaultColWidth="11" defaultRowHeight="15.75" x14ac:dyDescent="0.25"/>
  <sheetData>
    <row r="1" spans="1:3" x14ac:dyDescent="0.25">
      <c r="A1" s="18" t="s">
        <v>12</v>
      </c>
      <c r="B1" s="24">
        <f>B3+B4</f>
        <v>0</v>
      </c>
      <c r="C1" s="25" t="s">
        <v>35</v>
      </c>
    </row>
    <row r="3" spans="1:3" x14ac:dyDescent="0.25">
      <c r="A3" s="18" t="s">
        <v>77</v>
      </c>
      <c r="B3" s="24"/>
      <c r="C3" s="25" t="s">
        <v>79</v>
      </c>
    </row>
    <row r="4" spans="1:3" x14ac:dyDescent="0.25">
      <c r="A4" s="18" t="s">
        <v>78</v>
      </c>
      <c r="B4" s="24"/>
      <c r="C4" s="25" t="s">
        <v>79</v>
      </c>
    </row>
    <row r="6" spans="1:3" s="59" customFormat="1" x14ac:dyDescent="0.25">
      <c r="A6" s="59" t="s">
        <v>117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53"/>
  <sheetViews>
    <sheetView topLeftCell="B28" workbookViewId="0">
      <selection activeCell="K56" sqref="K56"/>
    </sheetView>
  </sheetViews>
  <sheetFormatPr defaultColWidth="10.875" defaultRowHeight="15.75" x14ac:dyDescent="0.25"/>
  <cols>
    <col min="1" max="1" width="12.875" style="10" customWidth="1"/>
    <col min="2" max="2" width="21" style="10" customWidth="1"/>
    <col min="3" max="3" width="19.125" style="10" customWidth="1"/>
    <col min="4" max="6" width="10.875" style="10"/>
    <col min="7" max="9" width="11.5" style="10" bestFit="1" customWidth="1"/>
    <col min="10" max="10" width="10.875" style="10"/>
    <col min="11" max="11" width="11.375" style="10" bestFit="1" customWidth="1"/>
    <col min="12" max="12" width="14" style="10" bestFit="1" customWidth="1"/>
    <col min="13" max="16384" width="10.875" style="10"/>
  </cols>
  <sheetData>
    <row r="1" spans="1:5" x14ac:dyDescent="0.25">
      <c r="A1" s="18" t="s">
        <v>12</v>
      </c>
      <c r="B1" s="24">
        <f>D6+D7+D8</f>
        <v>0</v>
      </c>
      <c r="C1" s="25" t="s">
        <v>45</v>
      </c>
    </row>
    <row r="2" spans="1:5" x14ac:dyDescent="0.25">
      <c r="A2" s="18"/>
      <c r="B2" s="26"/>
      <c r="C2" s="25"/>
    </row>
    <row r="3" spans="1:5" x14ac:dyDescent="0.25">
      <c r="A3" s="10" t="s">
        <v>121</v>
      </c>
      <c r="B3" s="26"/>
      <c r="C3" s="25"/>
    </row>
    <row r="4" spans="1:5" ht="16.5" thickBot="1" x14ac:dyDescent="0.3">
      <c r="A4" s="18"/>
      <c r="B4" s="26"/>
      <c r="C4" s="25"/>
    </row>
    <row r="5" spans="1:5" ht="16.5" thickBot="1" x14ac:dyDescent="0.3">
      <c r="A5" s="35" t="s">
        <v>48</v>
      </c>
      <c r="B5" s="36" t="s">
        <v>105</v>
      </c>
      <c r="C5" s="37" t="s">
        <v>49</v>
      </c>
      <c r="D5" s="38" t="s">
        <v>12</v>
      </c>
    </row>
    <row r="6" spans="1:5" ht="16.5" thickBot="1" x14ac:dyDescent="0.3">
      <c r="A6" s="39" t="s">
        <v>50</v>
      </c>
      <c r="B6" s="40"/>
      <c r="C6" s="41"/>
      <c r="D6" s="27"/>
    </row>
    <row r="7" spans="1:5" ht="16.5" thickBot="1" x14ac:dyDescent="0.3">
      <c r="A7" s="39" t="s">
        <v>51</v>
      </c>
      <c r="B7" s="40"/>
      <c r="C7" s="41"/>
      <c r="D7" s="27"/>
    </row>
    <row r="8" spans="1:5" ht="16.5" thickBot="1" x14ac:dyDescent="0.3">
      <c r="A8" s="39" t="s">
        <v>52</v>
      </c>
      <c r="B8" s="40"/>
      <c r="C8" s="41"/>
      <c r="D8" s="27"/>
    </row>
    <row r="9" spans="1:5" x14ac:dyDescent="0.25">
      <c r="A9" s="18"/>
      <c r="B9" s="26"/>
      <c r="C9" s="25"/>
    </row>
    <row r="10" spans="1:5" x14ac:dyDescent="0.25">
      <c r="A10" s="10" t="s">
        <v>46</v>
      </c>
    </row>
    <row r="11" spans="1:5" ht="16.5" thickBot="1" x14ac:dyDescent="0.3"/>
    <row r="12" spans="1:5" ht="16.5" thickBot="1" x14ac:dyDescent="0.3">
      <c r="A12" s="79" t="s">
        <v>86</v>
      </c>
      <c r="B12" s="81" t="s">
        <v>87</v>
      </c>
      <c r="C12" s="82"/>
      <c r="D12" s="81" t="s">
        <v>88</v>
      </c>
      <c r="E12" s="82"/>
    </row>
    <row r="13" spans="1:5" ht="32.25" thickBot="1" x14ac:dyDescent="0.3">
      <c r="A13" s="80"/>
      <c r="B13" s="50" t="s">
        <v>89</v>
      </c>
      <c r="C13" s="50" t="s">
        <v>90</v>
      </c>
      <c r="D13" s="50" t="s">
        <v>89</v>
      </c>
      <c r="E13" s="50" t="s">
        <v>91</v>
      </c>
    </row>
    <row r="14" spans="1:5" ht="32.25" thickBot="1" x14ac:dyDescent="0.3">
      <c r="A14" s="51" t="s">
        <v>92</v>
      </c>
      <c r="B14" s="52">
        <v>4000</v>
      </c>
      <c r="C14" s="53">
        <v>41</v>
      </c>
      <c r="D14" s="54"/>
      <c r="E14" s="54"/>
    </row>
    <row r="15" spans="1:5" ht="16.5" thickBot="1" x14ac:dyDescent="0.3">
      <c r="A15" s="51" t="s">
        <v>93</v>
      </c>
      <c r="B15" s="52">
        <v>11000</v>
      </c>
      <c r="C15" s="53">
        <v>44</v>
      </c>
      <c r="D15" s="52">
        <v>14500</v>
      </c>
      <c r="E15" s="53">
        <v>1087500</v>
      </c>
    </row>
    <row r="16" spans="1:5" ht="16.5" thickBot="1" x14ac:dyDescent="0.3">
      <c r="A16" s="51" t="s">
        <v>94</v>
      </c>
      <c r="B16" s="52">
        <v>35000</v>
      </c>
      <c r="C16" s="53">
        <v>47</v>
      </c>
      <c r="D16" s="52">
        <v>15800</v>
      </c>
      <c r="E16" s="53">
        <v>1185000</v>
      </c>
    </row>
    <row r="17" spans="1:7" ht="16.5" thickBot="1" x14ac:dyDescent="0.3">
      <c r="A17" s="51" t="s">
        <v>95</v>
      </c>
      <c r="B17" s="52">
        <v>58000</v>
      </c>
      <c r="C17" s="53">
        <v>45</v>
      </c>
      <c r="D17" s="52">
        <v>41800</v>
      </c>
      <c r="E17" s="53">
        <v>3135000</v>
      </c>
    </row>
    <row r="18" spans="1:7" ht="16.5" thickBot="1" x14ac:dyDescent="0.3">
      <c r="A18" s="51" t="s">
        <v>96</v>
      </c>
      <c r="B18" s="55"/>
      <c r="C18" s="55"/>
      <c r="D18" s="52">
        <v>19500</v>
      </c>
      <c r="E18" s="53">
        <v>1560000</v>
      </c>
    </row>
    <row r="19" spans="1:7" ht="16.5" thickBot="1" x14ac:dyDescent="0.3">
      <c r="A19" s="51" t="s">
        <v>97</v>
      </c>
      <c r="B19" s="55"/>
      <c r="C19" s="55"/>
      <c r="D19" s="52">
        <v>15400</v>
      </c>
      <c r="E19" s="53">
        <v>1232000</v>
      </c>
    </row>
    <row r="20" spans="1:7" ht="16.5" thickBot="1" x14ac:dyDescent="0.3">
      <c r="A20" s="51" t="s">
        <v>98</v>
      </c>
      <c r="B20" s="52">
        <v>52000</v>
      </c>
      <c r="C20" s="53">
        <v>46</v>
      </c>
      <c r="D20" s="52">
        <v>19800</v>
      </c>
      <c r="E20" s="53">
        <v>1584000</v>
      </c>
    </row>
    <row r="21" spans="1:7" ht="16.5" thickBot="1" x14ac:dyDescent="0.3">
      <c r="A21" s="51" t="s">
        <v>99</v>
      </c>
      <c r="B21" s="52">
        <v>39000</v>
      </c>
      <c r="C21" s="53">
        <v>47</v>
      </c>
      <c r="D21" s="52">
        <v>18900</v>
      </c>
      <c r="E21" s="53">
        <v>1512000</v>
      </c>
    </row>
    <row r="22" spans="1:7" ht="16.5" thickBot="1" x14ac:dyDescent="0.3">
      <c r="A22" s="51" t="s">
        <v>100</v>
      </c>
      <c r="B22" s="55"/>
      <c r="C22" s="55"/>
      <c r="D22" s="52">
        <v>22800</v>
      </c>
      <c r="E22" s="53">
        <v>1824000</v>
      </c>
    </row>
    <row r="23" spans="1:7" ht="16.5" thickBot="1" x14ac:dyDescent="0.3">
      <c r="A23" s="51" t="s">
        <v>101</v>
      </c>
      <c r="B23" s="55"/>
      <c r="C23" s="55"/>
      <c r="D23" s="52">
        <v>19500</v>
      </c>
      <c r="E23" s="53">
        <v>1657500</v>
      </c>
    </row>
    <row r="24" spans="1:7" ht="16.5" thickBot="1" x14ac:dyDescent="0.3">
      <c r="A24" s="51" t="s">
        <v>102</v>
      </c>
      <c r="B24" s="52">
        <v>29000</v>
      </c>
      <c r="C24" s="53">
        <v>48</v>
      </c>
      <c r="D24" s="52">
        <v>24700</v>
      </c>
      <c r="E24" s="53">
        <v>2099500</v>
      </c>
    </row>
    <row r="25" spans="1:7" ht="16.5" thickBot="1" x14ac:dyDescent="0.3">
      <c r="A25" s="51" t="s">
        <v>103</v>
      </c>
      <c r="B25" s="52">
        <v>10000</v>
      </c>
      <c r="C25" s="53">
        <v>48</v>
      </c>
      <c r="D25" s="52">
        <v>8700</v>
      </c>
      <c r="E25" s="53">
        <v>739500</v>
      </c>
    </row>
    <row r="26" spans="1:7" ht="16.5" thickBot="1" x14ac:dyDescent="0.3">
      <c r="A26" s="51" t="s">
        <v>104</v>
      </c>
      <c r="B26" s="52">
        <v>5000</v>
      </c>
      <c r="C26" s="53">
        <v>49</v>
      </c>
      <c r="D26" s="52">
        <v>14600</v>
      </c>
      <c r="E26" s="53">
        <v>1314000</v>
      </c>
    </row>
    <row r="28" spans="1:7" s="59" customFormat="1" x14ac:dyDescent="0.25">
      <c r="A28" s="59" t="s">
        <v>118</v>
      </c>
    </row>
    <row r="30" spans="1:7" ht="16.5" thickBot="1" x14ac:dyDescent="0.3"/>
    <row r="31" spans="1:7" ht="16.5" thickBot="1" x14ac:dyDescent="0.3">
      <c r="B31" s="79" t="s">
        <v>86</v>
      </c>
      <c r="C31" s="81" t="s">
        <v>87</v>
      </c>
      <c r="D31" s="82"/>
      <c r="E31" s="81" t="s">
        <v>88</v>
      </c>
      <c r="F31" s="82"/>
      <c r="G31" s="10" t="s">
        <v>136</v>
      </c>
    </row>
    <row r="32" spans="1:7" ht="32.25" thickBot="1" x14ac:dyDescent="0.3">
      <c r="B32" s="80"/>
      <c r="C32" s="50" t="s">
        <v>89</v>
      </c>
      <c r="D32" s="50" t="s">
        <v>90</v>
      </c>
      <c r="E32" s="50" t="s">
        <v>89</v>
      </c>
      <c r="F32" s="50" t="s">
        <v>91</v>
      </c>
    </row>
    <row r="33" spans="2:10" ht="16.5" thickBot="1" x14ac:dyDescent="0.3">
      <c r="B33" s="51" t="s">
        <v>92</v>
      </c>
      <c r="C33" s="52">
        <v>4000</v>
      </c>
      <c r="D33" s="53">
        <v>41</v>
      </c>
      <c r="E33" s="54"/>
      <c r="F33" s="54"/>
      <c r="G33" s="95">
        <f>C33*D33</f>
        <v>164000</v>
      </c>
    </row>
    <row r="34" spans="2:10" ht="16.5" thickBot="1" x14ac:dyDescent="0.3">
      <c r="B34" s="51" t="s">
        <v>93</v>
      </c>
      <c r="C34" s="52">
        <v>11000</v>
      </c>
      <c r="D34" s="53">
        <v>44</v>
      </c>
      <c r="E34" s="52">
        <v>14500</v>
      </c>
      <c r="F34" s="53">
        <v>1087500</v>
      </c>
      <c r="G34" s="95">
        <f>C34*D34</f>
        <v>484000</v>
      </c>
      <c r="I34" s="95">
        <f>3000*D34</f>
        <v>132000</v>
      </c>
      <c r="J34" s="95">
        <f>G34-I34</f>
        <v>352000</v>
      </c>
    </row>
    <row r="35" spans="2:10" ht="16.5" thickBot="1" x14ac:dyDescent="0.3">
      <c r="B35" s="51" t="s">
        <v>94</v>
      </c>
      <c r="C35" s="52">
        <v>35000</v>
      </c>
      <c r="D35" s="53">
        <v>47</v>
      </c>
      <c r="E35" s="52">
        <v>15800</v>
      </c>
      <c r="F35" s="53">
        <v>1185000</v>
      </c>
      <c r="G35" s="95">
        <f t="shared" ref="G35:G45" si="0">C35*D35</f>
        <v>1645000</v>
      </c>
    </row>
    <row r="36" spans="2:10" ht="16.5" thickBot="1" x14ac:dyDescent="0.3">
      <c r="B36" s="51" t="s">
        <v>95</v>
      </c>
      <c r="C36" s="52">
        <v>58000</v>
      </c>
      <c r="D36" s="53">
        <v>45</v>
      </c>
      <c r="E36" s="52">
        <v>41800</v>
      </c>
      <c r="F36" s="53">
        <v>3135000</v>
      </c>
      <c r="G36" s="95">
        <f t="shared" si="0"/>
        <v>2610000</v>
      </c>
    </row>
    <row r="37" spans="2:10" ht="16.5" thickBot="1" x14ac:dyDescent="0.3">
      <c r="B37" s="51" t="s">
        <v>96</v>
      </c>
      <c r="C37" s="55"/>
      <c r="D37" s="55"/>
      <c r="E37" s="52">
        <v>19500</v>
      </c>
      <c r="F37" s="53">
        <v>1560000</v>
      </c>
      <c r="G37" s="95">
        <f t="shared" si="0"/>
        <v>0</v>
      </c>
    </row>
    <row r="38" spans="2:10" ht="16.5" thickBot="1" x14ac:dyDescent="0.3">
      <c r="B38" s="51" t="s">
        <v>97</v>
      </c>
      <c r="C38" s="55"/>
      <c r="D38" s="55"/>
      <c r="E38" s="52">
        <v>15400</v>
      </c>
      <c r="F38" s="53">
        <v>1232000</v>
      </c>
      <c r="G38" s="95">
        <f t="shared" si="0"/>
        <v>0</v>
      </c>
    </row>
    <row r="39" spans="2:10" ht="16.5" thickBot="1" x14ac:dyDescent="0.3">
      <c r="B39" s="51" t="s">
        <v>98</v>
      </c>
      <c r="C39" s="52">
        <v>52000</v>
      </c>
      <c r="D39" s="53">
        <v>46</v>
      </c>
      <c r="E39" s="52">
        <v>19800</v>
      </c>
      <c r="F39" s="53">
        <v>1584000</v>
      </c>
      <c r="G39" s="95">
        <f t="shared" si="0"/>
        <v>2392000</v>
      </c>
    </row>
    <row r="40" spans="2:10" ht="16.5" thickBot="1" x14ac:dyDescent="0.3">
      <c r="B40" s="51" t="s">
        <v>99</v>
      </c>
      <c r="C40" s="52">
        <v>39000</v>
      </c>
      <c r="D40" s="53">
        <v>47</v>
      </c>
      <c r="E40" s="52">
        <v>18900</v>
      </c>
      <c r="F40" s="53">
        <v>1512000</v>
      </c>
      <c r="G40" s="95">
        <f t="shared" si="0"/>
        <v>1833000</v>
      </c>
    </row>
    <row r="41" spans="2:10" ht="16.5" thickBot="1" x14ac:dyDescent="0.3">
      <c r="B41" s="51" t="s">
        <v>100</v>
      </c>
      <c r="C41" s="55"/>
      <c r="D41" s="55"/>
      <c r="E41" s="52">
        <v>22800</v>
      </c>
      <c r="F41" s="53">
        <v>1824000</v>
      </c>
      <c r="G41" s="95">
        <f>C41*D41</f>
        <v>0</v>
      </c>
    </row>
    <row r="42" spans="2:10" ht="16.5" thickBot="1" x14ac:dyDescent="0.3">
      <c r="B42" s="51" t="s">
        <v>101</v>
      </c>
      <c r="C42" s="55"/>
      <c r="D42" s="55"/>
      <c r="E42" s="52">
        <v>19500</v>
      </c>
      <c r="F42" s="53">
        <v>1657500</v>
      </c>
      <c r="G42" s="95">
        <f t="shared" si="0"/>
        <v>0</v>
      </c>
    </row>
    <row r="43" spans="2:10" ht="16.5" thickBot="1" x14ac:dyDescent="0.3">
      <c r="B43" s="51" t="s">
        <v>102</v>
      </c>
      <c r="C43" s="52">
        <v>29000</v>
      </c>
      <c r="D43" s="53">
        <v>48</v>
      </c>
      <c r="E43" s="52">
        <v>24700</v>
      </c>
      <c r="F43" s="53">
        <v>2099500</v>
      </c>
      <c r="G43" s="95">
        <f t="shared" si="0"/>
        <v>1392000</v>
      </c>
      <c r="H43" s="95">
        <f>SUM(G33:G43)</f>
        <v>10520000</v>
      </c>
    </row>
    <row r="44" spans="2:10" ht="16.5" thickBot="1" x14ac:dyDescent="0.3">
      <c r="B44" s="51" t="s">
        <v>103</v>
      </c>
      <c r="C44" s="52">
        <v>10000</v>
      </c>
      <c r="D44" s="53">
        <v>48</v>
      </c>
      <c r="E44" s="52">
        <v>8700</v>
      </c>
      <c r="F44" s="53">
        <v>739500</v>
      </c>
      <c r="G44" s="95">
        <f t="shared" si="0"/>
        <v>480000</v>
      </c>
      <c r="H44" s="95">
        <f>8000*D44</f>
        <v>384000</v>
      </c>
    </row>
    <row r="45" spans="2:10" ht="16.5" thickBot="1" x14ac:dyDescent="0.3">
      <c r="B45" s="51" t="s">
        <v>104</v>
      </c>
      <c r="C45" s="52">
        <v>5000</v>
      </c>
      <c r="D45" s="53">
        <v>49</v>
      </c>
      <c r="E45" s="52">
        <v>14600</v>
      </c>
      <c r="F45" s="53">
        <v>1314000</v>
      </c>
      <c r="G45" s="95">
        <f t="shared" si="0"/>
        <v>245000</v>
      </c>
      <c r="I45" s="95">
        <f>SUM(G35:G45)</f>
        <v>10597000</v>
      </c>
    </row>
    <row r="46" spans="2:10" x14ac:dyDescent="0.25">
      <c r="B46" s="96" t="s">
        <v>137</v>
      </c>
      <c r="C46" s="97">
        <f>SUM(C33:C45)</f>
        <v>243000</v>
      </c>
      <c r="E46" s="97">
        <f>SUM(E34:E45)</f>
        <v>236000</v>
      </c>
      <c r="G46" s="95">
        <f>SUM(G33:G45)</f>
        <v>11245000</v>
      </c>
    </row>
    <row r="48" spans="2:10" x14ac:dyDescent="0.25">
      <c r="B48" s="98" t="s">
        <v>138</v>
      </c>
      <c r="C48" s="99">
        <f>G46/C46</f>
        <v>46.275720164609055</v>
      </c>
    </row>
    <row r="49" spans="2:12" ht="16.5" thickBot="1" x14ac:dyDescent="0.3"/>
    <row r="50" spans="2:12" ht="48" thickBot="1" x14ac:dyDescent="0.3">
      <c r="B50" s="98" t="s">
        <v>51</v>
      </c>
      <c r="C50" s="95">
        <f>(C45*D45)+(2000*D44)</f>
        <v>341000</v>
      </c>
      <c r="J50" s="35" t="s">
        <v>48</v>
      </c>
      <c r="K50" s="70" t="s">
        <v>105</v>
      </c>
      <c r="L50" s="37" t="s">
        <v>49</v>
      </c>
    </row>
    <row r="51" spans="2:12" ht="32.25" thickBot="1" x14ac:dyDescent="0.3">
      <c r="J51" s="39" t="s">
        <v>50</v>
      </c>
      <c r="K51" s="100">
        <f>(C46-E46)*C48</f>
        <v>323930.04115226341</v>
      </c>
      <c r="L51" s="101">
        <f>E46*C48</f>
        <v>10921069.958847737</v>
      </c>
    </row>
    <row r="52" spans="2:12" ht="16.5" thickBot="1" x14ac:dyDescent="0.3">
      <c r="J52" s="39" t="s">
        <v>51</v>
      </c>
      <c r="K52" s="102">
        <f>C50</f>
        <v>341000</v>
      </c>
      <c r="L52" s="103">
        <f>H43+H44</f>
        <v>10904000</v>
      </c>
    </row>
    <row r="53" spans="2:12" ht="16.5" thickBot="1" x14ac:dyDescent="0.3">
      <c r="J53" s="39" t="s">
        <v>52</v>
      </c>
      <c r="K53" s="102">
        <f>I34+G33</f>
        <v>296000</v>
      </c>
      <c r="L53" s="103">
        <f>I45+J34</f>
        <v>10949000</v>
      </c>
    </row>
  </sheetData>
  <mergeCells count="6">
    <mergeCell ref="A12:A13"/>
    <mergeCell ref="B12:C12"/>
    <mergeCell ref="D12:E12"/>
    <mergeCell ref="B31:B32"/>
    <mergeCell ref="C31:D31"/>
    <mergeCell ref="E31:F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25"/>
  <sheetViews>
    <sheetView topLeftCell="A10" workbookViewId="0">
      <selection activeCell="A3" sqref="A3"/>
    </sheetView>
  </sheetViews>
  <sheetFormatPr defaultColWidth="10.875" defaultRowHeight="15.75" x14ac:dyDescent="0.25"/>
  <cols>
    <col min="1" max="1" width="7.375" style="10" customWidth="1"/>
    <col min="2" max="2" width="48.625" style="10" customWidth="1"/>
    <col min="3" max="3" width="10.875" style="10"/>
    <col min="4" max="4" width="14.625" style="10" customWidth="1"/>
    <col min="5" max="5" width="10.875" style="10"/>
    <col min="6" max="6" width="15.625" style="10" customWidth="1"/>
    <col min="7" max="16384" width="10.875" style="10"/>
  </cols>
  <sheetData>
    <row r="1" spans="1:7" x14ac:dyDescent="0.25">
      <c r="A1" s="18" t="s">
        <v>12</v>
      </c>
      <c r="B1" s="24">
        <f>G7+G8+G11+G12</f>
        <v>0</v>
      </c>
      <c r="C1" s="25" t="s">
        <v>53</v>
      </c>
    </row>
    <row r="3" spans="1:7" x14ac:dyDescent="0.25">
      <c r="A3" s="10" t="s">
        <v>122</v>
      </c>
    </row>
    <row r="4" spans="1:7" ht="16.5" thickBot="1" x14ac:dyDescent="0.3"/>
    <row r="5" spans="1:7" ht="16.5" thickBot="1" x14ac:dyDescent="0.3">
      <c r="A5" s="42"/>
      <c r="B5" s="83" t="s">
        <v>47</v>
      </c>
      <c r="C5" s="85" t="s">
        <v>54</v>
      </c>
      <c r="D5" s="86"/>
      <c r="E5" s="85" t="s">
        <v>55</v>
      </c>
      <c r="F5" s="86"/>
    </row>
    <row r="6" spans="1:7" ht="16.5" thickBot="1" x14ac:dyDescent="0.3">
      <c r="A6" s="43"/>
      <c r="B6" s="84"/>
      <c r="C6" s="44" t="s">
        <v>56</v>
      </c>
      <c r="D6" s="44" t="s">
        <v>57</v>
      </c>
      <c r="E6" s="44" t="s">
        <v>56</v>
      </c>
      <c r="F6" s="45" t="s">
        <v>57</v>
      </c>
      <c r="G6" s="68" t="s">
        <v>12</v>
      </c>
    </row>
    <row r="7" spans="1:7" ht="48" customHeight="1" thickBot="1" x14ac:dyDescent="0.3">
      <c r="A7" s="46">
        <v>1</v>
      </c>
      <c r="B7" s="40" t="s">
        <v>106</v>
      </c>
      <c r="C7" s="35"/>
      <c r="D7" s="66"/>
      <c r="E7" s="56"/>
      <c r="F7" s="67"/>
      <c r="G7" s="69"/>
    </row>
    <row r="8" spans="1:7" ht="48" customHeight="1" thickBot="1" x14ac:dyDescent="0.3">
      <c r="A8" s="61"/>
      <c r="B8" s="62"/>
      <c r="C8" s="35"/>
      <c r="D8" s="66"/>
      <c r="E8" s="56"/>
      <c r="F8" s="67"/>
      <c r="G8" s="69"/>
    </row>
    <row r="9" spans="1:7" ht="48" customHeight="1" x14ac:dyDescent="0.25">
      <c r="A9" s="61"/>
      <c r="B9" s="62"/>
      <c r="C9" s="63"/>
      <c r="D9" s="64"/>
      <c r="E9" s="63"/>
      <c r="F9" s="64"/>
      <c r="G9" s="65"/>
    </row>
    <row r="10" spans="1:7" ht="48" customHeight="1" thickBot="1" x14ac:dyDescent="0.3">
      <c r="A10" s="48"/>
      <c r="B10" s="41"/>
      <c r="C10" s="45"/>
      <c r="D10" s="47"/>
      <c r="E10" s="45"/>
      <c r="F10" s="47"/>
      <c r="G10" s="49"/>
    </row>
    <row r="11" spans="1:7" ht="39.950000000000003" customHeight="1" thickBot="1" x14ac:dyDescent="0.3">
      <c r="A11" s="46">
        <v>2</v>
      </c>
      <c r="B11" s="40" t="s">
        <v>107</v>
      </c>
      <c r="C11" s="35"/>
      <c r="D11" s="66"/>
      <c r="E11" s="56"/>
      <c r="F11" s="67"/>
      <c r="G11" s="69"/>
    </row>
    <row r="12" spans="1:7" ht="39.950000000000003" customHeight="1" thickBot="1" x14ac:dyDescent="0.3">
      <c r="A12" s="61"/>
      <c r="B12" s="62"/>
      <c r="C12" s="35"/>
      <c r="D12" s="66"/>
      <c r="E12" s="56"/>
      <c r="F12" s="67"/>
      <c r="G12" s="69"/>
    </row>
    <row r="13" spans="1:7" ht="39.950000000000003" customHeight="1" x14ac:dyDescent="0.25">
      <c r="A13" s="61"/>
      <c r="B13" s="62"/>
      <c r="C13" s="63"/>
      <c r="D13" s="64"/>
      <c r="E13" s="63"/>
      <c r="F13" s="64"/>
      <c r="G13" s="65"/>
    </row>
    <row r="15" spans="1:7" x14ac:dyDescent="0.25">
      <c r="A15" s="10" t="s">
        <v>60</v>
      </c>
    </row>
    <row r="17" spans="1:2" x14ac:dyDescent="0.25">
      <c r="A17" s="10" t="s">
        <v>59</v>
      </c>
      <c r="B17" s="10" t="s">
        <v>65</v>
      </c>
    </row>
    <row r="18" spans="1:2" x14ac:dyDescent="0.25">
      <c r="A18" s="10" t="s">
        <v>58</v>
      </c>
      <c r="B18" s="10" t="s">
        <v>67</v>
      </c>
    </row>
    <row r="19" spans="1:2" x14ac:dyDescent="0.25">
      <c r="A19" s="10" t="s">
        <v>61</v>
      </c>
      <c r="B19" s="10" t="s">
        <v>66</v>
      </c>
    </row>
    <row r="20" spans="1:2" x14ac:dyDescent="0.25">
      <c r="A20" s="10" t="s">
        <v>62</v>
      </c>
      <c r="B20" s="10" t="s">
        <v>68</v>
      </c>
    </row>
    <row r="21" spans="1:2" x14ac:dyDescent="0.25">
      <c r="A21" s="10" t="s">
        <v>63</v>
      </c>
      <c r="B21" s="10" t="s">
        <v>69</v>
      </c>
    </row>
    <row r="22" spans="1:2" x14ac:dyDescent="0.25">
      <c r="A22" s="10" t="s">
        <v>64</v>
      </c>
      <c r="B22" s="10" t="s">
        <v>70</v>
      </c>
    </row>
    <row r="23" spans="1:2" x14ac:dyDescent="0.25">
      <c r="A23" s="10" t="s">
        <v>108</v>
      </c>
      <c r="B23" s="10" t="s">
        <v>109</v>
      </c>
    </row>
    <row r="25" spans="1:2" s="59" customFormat="1" x14ac:dyDescent="0.25">
      <c r="A25" s="59" t="s">
        <v>119</v>
      </c>
    </row>
  </sheetData>
  <mergeCells count="3">
    <mergeCell ref="B5:B6"/>
    <mergeCell ref="C5:D5"/>
    <mergeCell ref="E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Grades</vt:lpstr>
      <vt:lpstr>Section I</vt:lpstr>
      <vt:lpstr>Section II</vt:lpstr>
      <vt:lpstr>Q21</vt:lpstr>
      <vt:lpstr>Q22</vt:lpstr>
      <vt:lpstr>Q23</vt:lpstr>
      <vt:lpstr>Q24 - Q27</vt:lpstr>
      <vt:lpstr>Q28 - Q29</vt:lpstr>
      <vt:lpstr>Q30</vt:lpstr>
      <vt:lpstr>Q31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danny@szpiro.com</dc:creator>
  <cp:lastModifiedBy>TUSH</cp:lastModifiedBy>
  <dcterms:created xsi:type="dcterms:W3CDTF">2020-08-26T05:23:17Z</dcterms:created>
  <dcterms:modified xsi:type="dcterms:W3CDTF">2020-12-15T23:28:08Z</dcterms:modified>
</cp:coreProperties>
</file>